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stellini00\Downloads\"/>
    </mc:Choice>
  </mc:AlternateContent>
  <bookViews>
    <workbookView xWindow="-120" yWindow="-120" windowWidth="29040" windowHeight="15720"/>
  </bookViews>
  <sheets>
    <sheet name="input" sheetId="4" r:id="rId1"/>
    <sheet name="elaborazioni" sheetId="5" r:id="rId2"/>
    <sheet name="output" sheetId="6" r:id="rId3"/>
  </sheets>
  <definedNames>
    <definedName name="_xlnm.Print_Area" localSheetId="2">output!$D$1:$N$55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E5" i="6"/>
  <c r="E4" i="6"/>
  <c r="H6" i="5"/>
  <c r="I6" i="5"/>
  <c r="J6" i="5"/>
  <c r="H3" i="5"/>
  <c r="J7" i="5"/>
  <c r="I7" i="5"/>
  <c r="H7" i="5"/>
  <c r="K10" i="5"/>
  <c r="G7" i="5"/>
  <c r="J5" i="5"/>
  <c r="I5" i="5"/>
  <c r="H5" i="5"/>
  <c r="J4" i="5"/>
  <c r="I4" i="5"/>
  <c r="H4" i="5"/>
  <c r="G4" i="5"/>
  <c r="J3" i="5"/>
  <c r="I3" i="5"/>
  <c r="K5" i="5" l="1"/>
  <c r="M5" i="5" s="1"/>
  <c r="K7" i="5"/>
  <c r="M7" i="5" s="1"/>
  <c r="K3" i="5"/>
  <c r="K6" i="5"/>
  <c r="M6" i="5" s="1"/>
  <c r="K4" i="5"/>
  <c r="M4" i="5" s="1"/>
  <c r="M8" i="5" l="1"/>
  <c r="K12" i="5" s="1"/>
  <c r="I18" i="6"/>
  <c r="H13" i="6"/>
  <c r="I13" i="6" s="1"/>
  <c r="H9" i="6"/>
  <c r="I9" i="6" s="1"/>
  <c r="H11" i="6"/>
  <c r="I11" i="6" s="1"/>
  <c r="H7" i="6"/>
  <c r="I7" i="6" s="1"/>
  <c r="K11" i="5"/>
  <c r="K8" i="5"/>
  <c r="F18" i="6" l="1"/>
  <c r="G42" i="6"/>
</calcChain>
</file>

<file path=xl/sharedStrings.xml><?xml version="1.0" encoding="utf-8"?>
<sst xmlns="http://schemas.openxmlformats.org/spreadsheetml/2006/main" count="56" uniqueCount="47">
  <si>
    <t>DIETA</t>
  </si>
  <si>
    <t>Numero vacche in lattazione</t>
  </si>
  <si>
    <t>PARAMETRO</t>
  </si>
  <si>
    <t>VALORE</t>
  </si>
  <si>
    <t>PRODUZIONE media latte/vacca (kg)</t>
  </si>
  <si>
    <t>CONSUMI IDRICI per ABBEVERATA + RAFFRESCAMENTO + LAVAGGI (litri/giorno/vacca)</t>
  </si>
  <si>
    <t>CONSUMI ENERGETICI DA FONTI NON RINNOVABILI come ELETTRICITA' + GASOLIO + ALTRO (kWh/giorno/vacca)</t>
  </si>
  <si>
    <t>selezionare</t>
  </si>
  <si>
    <t>inserire</t>
  </si>
  <si>
    <t>nota</t>
  </si>
  <si>
    <t>Presenza di sistema ventilazione in stalla</t>
  </si>
  <si>
    <t>Presenza di robot di mungitura</t>
  </si>
  <si>
    <t>Presenza di robot di alimentazione</t>
  </si>
  <si>
    <t>Uso pedometri o collari</t>
  </si>
  <si>
    <t>SI</t>
  </si>
  <si>
    <t>NO</t>
  </si>
  <si>
    <t>Prevalente fieno</t>
  </si>
  <si>
    <t>Prevalente fieno e insilati</t>
  </si>
  <si>
    <t xml:space="preserve">Fieno + insilati + mangimi </t>
  </si>
  <si>
    <t xml:space="preserve">Prevalente mangimi </t>
  </si>
  <si>
    <t>punteggio produzione</t>
  </si>
  <si>
    <t>punteggio tecnologia</t>
  </si>
  <si>
    <t>punteggio consumi idrici</t>
  </si>
  <si>
    <t>punteggio consumi energetici</t>
  </si>
  <si>
    <t>somma</t>
  </si>
  <si>
    <t>punteggio dieta</t>
  </si>
  <si>
    <t>punti sostenibilità</t>
  </si>
  <si>
    <t>produzione</t>
  </si>
  <si>
    <t>punteggio sostenibilità media</t>
  </si>
  <si>
    <t>celle da compilare</t>
  </si>
  <si>
    <t>Tecnologia</t>
  </si>
  <si>
    <t>Consumi idrici</t>
  </si>
  <si>
    <t>Consumi energetici</t>
  </si>
  <si>
    <t>Dieta</t>
  </si>
  <si>
    <t>Denominazione azienda</t>
  </si>
  <si>
    <t>Indirizzo</t>
  </si>
  <si>
    <t>Punti produzione (1-4)</t>
  </si>
  <si>
    <t>Punti sostenibilità media (1-4)</t>
  </si>
  <si>
    <t>produzionexsostenibilità media</t>
  </si>
  <si>
    <t>Punteggio finale (1-16)</t>
  </si>
  <si>
    <t>pesi media</t>
  </si>
  <si>
    <t>media pesata</t>
  </si>
  <si>
    <r>
      <t xml:space="preserve">Quanto è sostenibile la tua produzione di latte?                                                                                                                            Te lo suggerisce  </t>
    </r>
    <r>
      <rPr>
        <b/>
        <i/>
        <sz val="11"/>
        <color theme="1"/>
        <rFont val="Calibri"/>
        <family val="2"/>
        <scheme val="minor"/>
      </rPr>
      <t>SMART DAIRY FARMING !!</t>
    </r>
  </si>
  <si>
    <r>
      <rPr>
        <sz val="11"/>
        <color theme="1"/>
        <rFont val="Calibri"/>
        <family val="2"/>
        <scheme val="minor"/>
      </rPr>
      <t xml:space="preserve">Visita il sito web del progetto </t>
    </r>
    <r>
      <rPr>
        <b/>
        <sz val="11"/>
        <color theme="1"/>
        <rFont val="Calibri"/>
        <family val="2"/>
        <scheme val="minor"/>
      </rPr>
      <t xml:space="preserve"> "SMART DAIRY FARMING"</t>
    </r>
  </si>
  <si>
    <t>https://dairysmart.unimi.it</t>
  </si>
  <si>
    <r>
      <t xml:space="preserve">Per informazioni contattare: </t>
    </r>
    <r>
      <rPr>
        <i/>
        <u/>
        <sz val="9"/>
        <color theme="1"/>
        <rFont val="Calibri"/>
        <family val="2"/>
        <scheme val="minor"/>
      </rPr>
      <t>daniela.lovarelli@unimi.it</t>
    </r>
    <r>
      <rPr>
        <sz val="9"/>
        <color theme="1"/>
        <rFont val="Calibri"/>
        <family val="2"/>
        <scheme val="minor"/>
      </rPr>
      <t xml:space="preserve"> ; </t>
    </r>
    <r>
      <rPr>
        <i/>
        <u/>
        <sz val="9"/>
        <color theme="1"/>
        <rFont val="Calibri"/>
        <family val="2"/>
        <scheme val="minor"/>
      </rPr>
      <t>marco.bovo@unibo.it</t>
    </r>
  </si>
  <si>
    <t>Autori: Daniela Lovarelli, Marco Bovo (v1-2023)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</si>
</sst>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0" xfId="0" applyFont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20" xfId="0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2" borderId="0" xfId="0" applyFill="1"/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8" fillId="0" borderId="0" xfId="1" applyAlignment="1">
      <alignment horizont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Punteggi</a:t>
            </a:r>
            <a:r>
              <a:rPr lang="en-US" baseline="0"/>
              <a:t> sostenibilità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elaborazioni!$F$4:$F$8</c:f>
              <c:strCache>
                <c:ptCount val="5"/>
                <c:pt idx="0">
                  <c:v>punteggio tecnologia</c:v>
                </c:pt>
                <c:pt idx="1">
                  <c:v>punteggio consumi idrici</c:v>
                </c:pt>
                <c:pt idx="2">
                  <c:v>punteggio consumi energetici</c:v>
                </c:pt>
                <c:pt idx="3">
                  <c:v>punteggio dieta</c:v>
                </c:pt>
                <c:pt idx="4">
                  <c:v>punteggio sostenibilità media</c:v>
                </c:pt>
              </c:strCache>
            </c:strRef>
          </c:cat>
          <c:val>
            <c:numRef>
              <c:f>elaborazioni!$K$4:$K$8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5-4FEE-9F6C-666080C9F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4828495"/>
        <c:axId val="604844303"/>
      </c:barChart>
      <c:catAx>
        <c:axId val="6048284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844303"/>
        <c:crosses val="autoZero"/>
        <c:auto val="1"/>
        <c:lblAlgn val="ctr"/>
        <c:lblOffset val="100"/>
        <c:noMultiLvlLbl val="0"/>
      </c:catAx>
      <c:valAx>
        <c:axId val="604844303"/>
        <c:scaling>
          <c:orientation val="minMax"/>
          <c:max val="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828495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Punti sostenibilità media vs Punt</a:t>
            </a:r>
            <a:r>
              <a:rPr lang="en-US" baseline="0"/>
              <a:t>i </a:t>
            </a:r>
            <a:r>
              <a:rPr lang="en-US"/>
              <a:t>produzione </a:t>
            </a:r>
          </a:p>
        </c:rich>
      </c:tx>
      <c:layout>
        <c:manualLayout>
          <c:xMode val="edge"/>
          <c:yMode val="edge"/>
          <c:x val="0.16501807657995857"/>
          <c:y val="3.8189673547688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831496062992127"/>
          <c:y val="0.16708333333333336"/>
          <c:w val="0.82812948381452323"/>
          <c:h val="0.6375543161271506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elaborazioni!$M$8</c:f>
              <c:numCache>
                <c:formatCode>General</c:formatCode>
                <c:ptCount val="1"/>
                <c:pt idx="0">
                  <c:v>2.4242424242424243</c:v>
                </c:pt>
              </c:numCache>
            </c:numRef>
          </c:xVal>
          <c:yVal>
            <c:numRef>
              <c:f>elaborazioni!$K$3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96-4256-A37D-82B0A5A0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080687"/>
        <c:axId val="443089423"/>
      </c:scatterChart>
      <c:valAx>
        <c:axId val="443080687"/>
        <c:scaling>
          <c:orientation val="minMax"/>
          <c:max val="4.900000000000000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Punti sostenibilità media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3089423"/>
        <c:crosses val="autoZero"/>
        <c:crossBetween val="midCat"/>
        <c:majorUnit val="1"/>
      </c:valAx>
      <c:valAx>
        <c:axId val="443089423"/>
        <c:scaling>
          <c:orientation val="minMax"/>
          <c:max val="4.9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Punti</a:t>
                </a:r>
                <a:r>
                  <a:rPr lang="en-US" baseline="0"/>
                  <a:t> pr</a:t>
                </a:r>
                <a:r>
                  <a:rPr lang="en-US"/>
                  <a:t>oduzione</a:t>
                </a:r>
              </a:p>
            </c:rich>
          </c:tx>
          <c:layout>
            <c:manualLayout>
              <c:xMode val="edge"/>
              <c:yMode val="edge"/>
              <c:x val="6.5277777777777773E-3"/>
              <c:y val="0.23429790026246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308068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</xdr:col>
      <xdr:colOff>571500</xdr:colOff>
      <xdr:row>31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D4D6980-096E-40A3-8FE9-33E9AF79D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138545</xdr:colOff>
      <xdr:row>0</xdr:row>
      <xdr:rowOff>110836</xdr:rowOff>
    </xdr:from>
    <xdr:to>
      <xdr:col>14</xdr:col>
      <xdr:colOff>207818</xdr:colOff>
      <xdr:row>38</xdr:row>
      <xdr:rowOff>55419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DEEF5FD1-C8C9-079F-D7BA-6D1D7FF4FB59}"/>
            </a:ext>
          </a:extLst>
        </xdr:cNvPr>
        <xdr:cNvSpPr/>
      </xdr:nvSpPr>
      <xdr:spPr>
        <a:xfrm>
          <a:off x="138545" y="110836"/>
          <a:ext cx="12316691" cy="67887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88521</xdr:colOff>
      <xdr:row>24</xdr:row>
      <xdr:rowOff>100654</xdr:rowOff>
    </xdr:from>
    <xdr:to>
      <xdr:col>11</xdr:col>
      <xdr:colOff>143939</xdr:colOff>
      <xdr:row>37</xdr:row>
      <xdr:rowOff>134472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BB3497D-A6C3-4A62-8519-E6DCBA76F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280683</xdr:colOff>
      <xdr:row>15</xdr:row>
      <xdr:rowOff>4075</xdr:rowOff>
    </xdr:from>
    <xdr:to>
      <xdr:col>12</xdr:col>
      <xdr:colOff>401575</xdr:colOff>
      <xdr:row>22</xdr:row>
      <xdr:rowOff>150609</xdr:rowOff>
    </xdr:to>
    <xdr:grpSp>
      <xdr:nvGrpSpPr>
        <xdr:cNvPr id="31" name="Gruppo 30">
          <a:extLst>
            <a:ext uri="{FF2B5EF4-FFF2-40B4-BE49-F238E27FC236}">
              <a16:creationId xmlns:a16="http://schemas.microsoft.com/office/drawing/2014/main" id="{60702926-349B-C5FF-7EC5-095F559DA99D}"/>
            </a:ext>
          </a:extLst>
        </xdr:cNvPr>
        <xdr:cNvGrpSpPr/>
      </xdr:nvGrpSpPr>
      <xdr:grpSpPr>
        <a:xfrm>
          <a:off x="7084254" y="2575825"/>
          <a:ext cx="733214" cy="1411998"/>
          <a:chOff x="7282118" y="7301345"/>
          <a:chExt cx="730492" cy="1401593"/>
        </a:xfrm>
      </xdr:grpSpPr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AE5F53E6-9FB6-081B-B54A-77CD4CFA53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 rot="16200000">
            <a:off x="6661343" y="7922120"/>
            <a:ext cx="1401593" cy="160043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3608BB99-E81D-B5C1-A106-0C1A27F52F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504375" y="7306236"/>
            <a:ext cx="508235" cy="441684"/>
          </a:xfrm>
          <a:prstGeom prst="rect">
            <a:avLst/>
          </a:prstGeom>
        </xdr:spPr>
      </xdr:pic>
      <xdr:pic>
        <xdr:nvPicPr>
          <xdr:cNvPr id="8" name="Immagine 7">
            <a:extLst>
              <a:ext uri="{FF2B5EF4-FFF2-40B4-BE49-F238E27FC236}">
                <a16:creationId xmlns:a16="http://schemas.microsoft.com/office/drawing/2014/main" id="{04499C61-732E-7E45-A560-37FF603C79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513274" y="8238565"/>
            <a:ext cx="477746" cy="444728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850238</xdr:colOff>
      <xdr:row>49</xdr:row>
      <xdr:rowOff>22860</xdr:rowOff>
    </xdr:from>
    <xdr:to>
      <xdr:col>13</xdr:col>
      <xdr:colOff>268043</xdr:colOff>
      <xdr:row>54</xdr:row>
      <xdr:rowOff>243680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4C1AA890-79B0-2665-353A-7003D44AD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358" y="8656320"/>
          <a:ext cx="1482825" cy="146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304800</xdr:colOff>
      <xdr:row>39</xdr:row>
      <xdr:rowOff>0</xdr:rowOff>
    </xdr:from>
    <xdr:to>
      <xdr:col>11</xdr:col>
      <xdr:colOff>77349</xdr:colOff>
      <xdr:row>47</xdr:row>
      <xdr:rowOff>70334</xdr:rowOff>
    </xdr:to>
    <xdr:grpSp>
      <xdr:nvGrpSpPr>
        <xdr:cNvPr id="32" name="Gruppo 31">
          <a:extLst>
            <a:ext uri="{FF2B5EF4-FFF2-40B4-BE49-F238E27FC236}">
              <a16:creationId xmlns:a16="http://schemas.microsoft.com/office/drawing/2014/main" id="{19ABC27C-3CC4-480B-AC32-1E68F16599B0}"/>
            </a:ext>
          </a:extLst>
        </xdr:cNvPr>
        <xdr:cNvGrpSpPr/>
      </xdr:nvGrpSpPr>
      <xdr:grpSpPr>
        <a:xfrm>
          <a:off x="6169479" y="7007679"/>
          <a:ext cx="711441" cy="1431048"/>
          <a:chOff x="7282118" y="7301345"/>
          <a:chExt cx="730492" cy="1401593"/>
        </a:xfrm>
      </xdr:grpSpPr>
      <xdr:pic>
        <xdr:nvPicPr>
          <xdr:cNvPr id="33" name="Immagine 32">
            <a:extLst>
              <a:ext uri="{FF2B5EF4-FFF2-40B4-BE49-F238E27FC236}">
                <a16:creationId xmlns:a16="http://schemas.microsoft.com/office/drawing/2014/main" id="{D895DC20-0BA2-D3E4-2068-1250675E21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 rot="16200000">
            <a:off x="6661343" y="7922120"/>
            <a:ext cx="1401593" cy="160043"/>
          </a:xfrm>
          <a:prstGeom prst="rect">
            <a:avLst/>
          </a:prstGeom>
        </xdr:spPr>
      </xdr:pic>
      <xdr:pic>
        <xdr:nvPicPr>
          <xdr:cNvPr id="34" name="Immagine 33">
            <a:extLst>
              <a:ext uri="{FF2B5EF4-FFF2-40B4-BE49-F238E27FC236}">
                <a16:creationId xmlns:a16="http://schemas.microsoft.com/office/drawing/2014/main" id="{128CBDDE-E45B-067D-349A-BEBCF79AC9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504375" y="7306236"/>
            <a:ext cx="508235" cy="441684"/>
          </a:xfrm>
          <a:prstGeom prst="rect">
            <a:avLst/>
          </a:prstGeom>
        </xdr:spPr>
      </xdr:pic>
      <xdr:pic>
        <xdr:nvPicPr>
          <xdr:cNvPr id="35" name="Immagine 34">
            <a:extLst>
              <a:ext uri="{FF2B5EF4-FFF2-40B4-BE49-F238E27FC236}">
                <a16:creationId xmlns:a16="http://schemas.microsoft.com/office/drawing/2014/main" id="{16137E0B-2A89-D693-FAB3-0A462CEEB9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513274" y="8238565"/>
            <a:ext cx="477746" cy="444728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445477</xdr:colOff>
      <xdr:row>26</xdr:row>
      <xdr:rowOff>98397</xdr:rowOff>
    </xdr:from>
    <xdr:to>
      <xdr:col>10</xdr:col>
      <xdr:colOff>931984</xdr:colOff>
      <xdr:row>35</xdr:row>
      <xdr:rowOff>27550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028856-A8FE-8D14-5A31-669723D2E165}"/>
            </a:ext>
          </a:extLst>
        </xdr:cNvPr>
        <xdr:cNvGrpSpPr/>
      </xdr:nvGrpSpPr>
      <xdr:grpSpPr>
        <a:xfrm>
          <a:off x="2949191" y="4697611"/>
          <a:ext cx="3847472" cy="1575618"/>
          <a:chOff x="2967697" y="4708497"/>
          <a:chExt cx="3877407" cy="1575073"/>
        </a:xfrm>
      </xdr:grpSpPr>
      <xdr:sp macro="" textlink="">
        <xdr:nvSpPr>
          <xdr:cNvPr id="36" name="Figura a mano libera: forma 35">
            <a:extLst>
              <a:ext uri="{FF2B5EF4-FFF2-40B4-BE49-F238E27FC236}">
                <a16:creationId xmlns:a16="http://schemas.microsoft.com/office/drawing/2014/main" id="{EAAAC3C4-D549-947A-760B-F47D0DA9D688}"/>
              </a:ext>
            </a:extLst>
          </xdr:cNvPr>
          <xdr:cNvSpPr/>
        </xdr:nvSpPr>
        <xdr:spPr>
          <a:xfrm>
            <a:off x="2967697" y="4737296"/>
            <a:ext cx="3877407" cy="1546274"/>
          </a:xfrm>
          <a:custGeom>
            <a:avLst/>
            <a:gdLst>
              <a:gd name="connsiteX0" fmla="*/ 0 w 3880338"/>
              <a:gd name="connsiteY0" fmla="*/ 0 h 1535723"/>
              <a:gd name="connsiteX1" fmla="*/ 5862 w 3880338"/>
              <a:gd name="connsiteY1" fmla="*/ 1535723 h 1535723"/>
              <a:gd name="connsiteX2" fmla="*/ 3880338 w 3880338"/>
              <a:gd name="connsiteY2" fmla="*/ 1529861 h 1535723"/>
              <a:gd name="connsiteX3" fmla="*/ 3880338 w 3880338"/>
              <a:gd name="connsiteY3" fmla="*/ 1342292 h 1535723"/>
              <a:gd name="connsiteX4" fmla="*/ 3165231 w 3880338"/>
              <a:gd name="connsiteY4" fmla="*/ 1225061 h 1535723"/>
              <a:gd name="connsiteX5" fmla="*/ 1594338 w 3880338"/>
              <a:gd name="connsiteY5" fmla="*/ 908538 h 1535723"/>
              <a:gd name="connsiteX6" fmla="*/ 791308 w 3880338"/>
              <a:gd name="connsiteY6" fmla="*/ 275492 h 1535723"/>
              <a:gd name="connsiteX7" fmla="*/ 650631 w 3880338"/>
              <a:gd name="connsiteY7" fmla="*/ 5861 h 1535723"/>
              <a:gd name="connsiteX8" fmla="*/ 0 w 3880338"/>
              <a:gd name="connsiteY8" fmla="*/ 0 h 15357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880338" h="1535723">
                <a:moveTo>
                  <a:pt x="0" y="0"/>
                </a:moveTo>
                <a:lnTo>
                  <a:pt x="5862" y="1535723"/>
                </a:lnTo>
                <a:lnTo>
                  <a:pt x="3880338" y="1529861"/>
                </a:lnTo>
                <a:lnTo>
                  <a:pt x="3880338" y="1342292"/>
                </a:lnTo>
                <a:lnTo>
                  <a:pt x="3165231" y="1225061"/>
                </a:lnTo>
                <a:lnTo>
                  <a:pt x="1594338" y="908538"/>
                </a:lnTo>
                <a:lnTo>
                  <a:pt x="791308" y="275492"/>
                </a:lnTo>
                <a:lnTo>
                  <a:pt x="650631" y="5861"/>
                </a:lnTo>
                <a:lnTo>
                  <a:pt x="0" y="0"/>
                </a:lnTo>
                <a:close/>
              </a:path>
            </a:pathLst>
          </a:custGeom>
          <a:solidFill>
            <a:srgbClr val="FF0000">
              <a:alpha val="4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7" name="Figura a mano libera: forma 36">
            <a:extLst>
              <a:ext uri="{FF2B5EF4-FFF2-40B4-BE49-F238E27FC236}">
                <a16:creationId xmlns:a16="http://schemas.microsoft.com/office/drawing/2014/main" id="{E8123B0A-E70B-7FFE-B9A5-DC950CB203CD}"/>
              </a:ext>
            </a:extLst>
          </xdr:cNvPr>
          <xdr:cNvSpPr/>
        </xdr:nvSpPr>
        <xdr:spPr>
          <a:xfrm>
            <a:off x="3624189" y="4725572"/>
            <a:ext cx="3215054" cy="1351671"/>
          </a:xfrm>
          <a:custGeom>
            <a:avLst/>
            <a:gdLst>
              <a:gd name="connsiteX0" fmla="*/ 3217985 w 3217985"/>
              <a:gd name="connsiteY0" fmla="*/ 1342293 h 1342293"/>
              <a:gd name="connsiteX1" fmla="*/ 3217985 w 3217985"/>
              <a:gd name="connsiteY1" fmla="*/ 1078524 h 1342293"/>
              <a:gd name="connsiteX2" fmla="*/ 2502877 w 3217985"/>
              <a:gd name="connsiteY2" fmla="*/ 926124 h 1342293"/>
              <a:gd name="connsiteX3" fmla="*/ 1717431 w 3217985"/>
              <a:gd name="connsiteY3" fmla="*/ 715108 h 1342293"/>
              <a:gd name="connsiteX4" fmla="*/ 1354016 w 3217985"/>
              <a:gd name="connsiteY4" fmla="*/ 597877 h 1342293"/>
              <a:gd name="connsiteX5" fmla="*/ 926123 w 3217985"/>
              <a:gd name="connsiteY5" fmla="*/ 298939 h 1342293"/>
              <a:gd name="connsiteX6" fmla="*/ 609600 w 3217985"/>
              <a:gd name="connsiteY6" fmla="*/ 0 h 1342293"/>
              <a:gd name="connsiteX7" fmla="*/ 0 w 3217985"/>
              <a:gd name="connsiteY7" fmla="*/ 17585 h 1342293"/>
              <a:gd name="connsiteX8" fmla="*/ 146539 w 3217985"/>
              <a:gd name="connsiteY8" fmla="*/ 298939 h 1342293"/>
              <a:gd name="connsiteX9" fmla="*/ 931985 w 3217985"/>
              <a:gd name="connsiteY9" fmla="*/ 914400 h 1342293"/>
              <a:gd name="connsiteX10" fmla="*/ 2514600 w 3217985"/>
              <a:gd name="connsiteY10" fmla="*/ 1242647 h 1342293"/>
              <a:gd name="connsiteX11" fmla="*/ 3217985 w 3217985"/>
              <a:gd name="connsiteY11" fmla="*/ 1342293 h 13422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217985" h="1342293">
                <a:moveTo>
                  <a:pt x="3217985" y="1342293"/>
                </a:moveTo>
                <a:lnTo>
                  <a:pt x="3217985" y="1078524"/>
                </a:lnTo>
                <a:lnTo>
                  <a:pt x="2502877" y="926124"/>
                </a:lnTo>
                <a:lnTo>
                  <a:pt x="1717431" y="715108"/>
                </a:lnTo>
                <a:lnTo>
                  <a:pt x="1354016" y="597877"/>
                </a:lnTo>
                <a:lnTo>
                  <a:pt x="926123" y="298939"/>
                </a:lnTo>
                <a:lnTo>
                  <a:pt x="609600" y="0"/>
                </a:lnTo>
                <a:lnTo>
                  <a:pt x="0" y="17585"/>
                </a:lnTo>
                <a:lnTo>
                  <a:pt x="146539" y="298939"/>
                </a:lnTo>
                <a:lnTo>
                  <a:pt x="931985" y="914400"/>
                </a:lnTo>
                <a:lnTo>
                  <a:pt x="2514600" y="1242647"/>
                </a:lnTo>
                <a:lnTo>
                  <a:pt x="3217985" y="1342293"/>
                </a:lnTo>
                <a:close/>
              </a:path>
            </a:pathLst>
          </a:custGeom>
          <a:solidFill>
            <a:srgbClr val="FFC000">
              <a:alpha val="4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8" name="Figura a mano libera: forma 37">
            <a:extLst>
              <a:ext uri="{FF2B5EF4-FFF2-40B4-BE49-F238E27FC236}">
                <a16:creationId xmlns:a16="http://schemas.microsoft.com/office/drawing/2014/main" id="{C24A4A7D-3830-EEA4-2703-22A3D756880D}"/>
              </a:ext>
            </a:extLst>
          </xdr:cNvPr>
          <xdr:cNvSpPr/>
        </xdr:nvSpPr>
        <xdr:spPr>
          <a:xfrm>
            <a:off x="4237383" y="4721749"/>
            <a:ext cx="2603389" cy="1090655"/>
          </a:xfrm>
          <a:custGeom>
            <a:avLst/>
            <a:gdLst>
              <a:gd name="connsiteX0" fmla="*/ 2604052 w 2604052"/>
              <a:gd name="connsiteY0" fmla="*/ 1106557 h 1106557"/>
              <a:gd name="connsiteX1" fmla="*/ 2590800 w 2604052"/>
              <a:gd name="connsiteY1" fmla="*/ 781879 h 1106557"/>
              <a:gd name="connsiteX2" fmla="*/ 1908313 w 2604052"/>
              <a:gd name="connsiteY2" fmla="*/ 622853 h 1106557"/>
              <a:gd name="connsiteX3" fmla="*/ 1093304 w 2604052"/>
              <a:gd name="connsiteY3" fmla="*/ 304800 h 1106557"/>
              <a:gd name="connsiteX4" fmla="*/ 596347 w 2604052"/>
              <a:gd name="connsiteY4" fmla="*/ 0 h 1106557"/>
              <a:gd name="connsiteX5" fmla="*/ 0 w 2604052"/>
              <a:gd name="connsiteY5" fmla="*/ 13253 h 1106557"/>
              <a:gd name="connsiteX6" fmla="*/ 318052 w 2604052"/>
              <a:gd name="connsiteY6" fmla="*/ 318053 h 1106557"/>
              <a:gd name="connsiteX7" fmla="*/ 735495 w 2604052"/>
              <a:gd name="connsiteY7" fmla="*/ 622853 h 1106557"/>
              <a:gd name="connsiteX8" fmla="*/ 1106556 w 2604052"/>
              <a:gd name="connsiteY8" fmla="*/ 728870 h 1106557"/>
              <a:gd name="connsiteX9" fmla="*/ 1895060 w 2604052"/>
              <a:gd name="connsiteY9" fmla="*/ 960783 h 1106557"/>
              <a:gd name="connsiteX10" fmla="*/ 2604052 w 2604052"/>
              <a:gd name="connsiteY10" fmla="*/ 1106557 h 11065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2604052" h="1106557">
                <a:moveTo>
                  <a:pt x="2604052" y="1106557"/>
                </a:moveTo>
                <a:lnTo>
                  <a:pt x="2590800" y="781879"/>
                </a:lnTo>
                <a:lnTo>
                  <a:pt x="1908313" y="622853"/>
                </a:lnTo>
                <a:lnTo>
                  <a:pt x="1093304" y="304800"/>
                </a:lnTo>
                <a:lnTo>
                  <a:pt x="596347" y="0"/>
                </a:lnTo>
                <a:lnTo>
                  <a:pt x="0" y="13253"/>
                </a:lnTo>
                <a:lnTo>
                  <a:pt x="318052" y="318053"/>
                </a:lnTo>
                <a:lnTo>
                  <a:pt x="735495" y="622853"/>
                </a:lnTo>
                <a:lnTo>
                  <a:pt x="1106556" y="728870"/>
                </a:lnTo>
                <a:lnTo>
                  <a:pt x="1895060" y="960783"/>
                </a:lnTo>
                <a:lnTo>
                  <a:pt x="2604052" y="1106557"/>
                </a:lnTo>
                <a:close/>
              </a:path>
            </a:pathLst>
          </a:custGeom>
          <a:solidFill>
            <a:srgbClr val="FFFF00">
              <a:alpha val="4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Figura a mano libera: forma 38">
            <a:extLst>
              <a:ext uri="{FF2B5EF4-FFF2-40B4-BE49-F238E27FC236}">
                <a16:creationId xmlns:a16="http://schemas.microsoft.com/office/drawing/2014/main" id="{7C1C94A9-0842-74AA-FE7F-9C2701D6276B}"/>
              </a:ext>
            </a:extLst>
          </xdr:cNvPr>
          <xdr:cNvSpPr/>
        </xdr:nvSpPr>
        <xdr:spPr>
          <a:xfrm>
            <a:off x="4833067" y="4708497"/>
            <a:ext cx="2001079" cy="784529"/>
          </a:xfrm>
          <a:custGeom>
            <a:avLst/>
            <a:gdLst>
              <a:gd name="connsiteX0" fmla="*/ 0 w 2001079"/>
              <a:gd name="connsiteY0" fmla="*/ 6626 h 795131"/>
              <a:gd name="connsiteX1" fmla="*/ 510209 w 2001079"/>
              <a:gd name="connsiteY1" fmla="*/ 318052 h 795131"/>
              <a:gd name="connsiteX2" fmla="*/ 1305340 w 2001079"/>
              <a:gd name="connsiteY2" fmla="*/ 636105 h 795131"/>
              <a:gd name="connsiteX3" fmla="*/ 2001079 w 2001079"/>
              <a:gd name="connsiteY3" fmla="*/ 795131 h 795131"/>
              <a:gd name="connsiteX4" fmla="*/ 1994453 w 2001079"/>
              <a:gd name="connsiteY4" fmla="*/ 0 h 795131"/>
              <a:gd name="connsiteX5" fmla="*/ 0 w 2001079"/>
              <a:gd name="connsiteY5" fmla="*/ 6626 h 7951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001079" h="795131">
                <a:moveTo>
                  <a:pt x="0" y="6626"/>
                </a:moveTo>
                <a:lnTo>
                  <a:pt x="510209" y="318052"/>
                </a:lnTo>
                <a:lnTo>
                  <a:pt x="1305340" y="636105"/>
                </a:lnTo>
                <a:lnTo>
                  <a:pt x="2001079" y="795131"/>
                </a:lnTo>
                <a:cubicBezTo>
                  <a:pt x="1998870" y="530087"/>
                  <a:pt x="1996662" y="265044"/>
                  <a:pt x="1994453" y="0"/>
                </a:cubicBezTo>
                <a:lnTo>
                  <a:pt x="0" y="6626"/>
                </a:lnTo>
                <a:close/>
              </a:path>
            </a:pathLst>
          </a:custGeom>
          <a:solidFill>
            <a:srgbClr val="00B050">
              <a:alpha val="4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irysmart.unim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70" zoomScaleNormal="70" workbookViewId="0">
      <selection activeCell="C17" sqref="C17"/>
    </sheetView>
  </sheetViews>
  <sheetFormatPr defaultRowHeight="15" x14ac:dyDescent="0.25"/>
  <cols>
    <col min="1" max="1" width="40.28515625" style="4" customWidth="1"/>
    <col min="2" max="2" width="28.85546875" customWidth="1"/>
    <col min="3" max="3" width="31.28515625" customWidth="1"/>
    <col min="4" max="4" width="6.28515625" customWidth="1"/>
    <col min="5" max="5" width="17" customWidth="1"/>
    <col min="6" max="6" width="19" customWidth="1"/>
  </cols>
  <sheetData>
    <row r="1" spans="1:5" ht="34.15" customHeight="1" x14ac:dyDescent="0.25">
      <c r="A1" s="5" t="s">
        <v>2</v>
      </c>
      <c r="B1" s="5" t="s">
        <v>3</v>
      </c>
      <c r="C1" s="5" t="s">
        <v>9</v>
      </c>
    </row>
    <row r="2" spans="1:5" ht="16.149999999999999" customHeight="1" x14ac:dyDescent="0.25">
      <c r="A2" s="3" t="s">
        <v>34</v>
      </c>
      <c r="B2" s="9"/>
      <c r="C2" s="6" t="s">
        <v>8</v>
      </c>
      <c r="E2" s="8" t="s">
        <v>29</v>
      </c>
    </row>
    <row r="3" spans="1:5" ht="15" customHeight="1" x14ac:dyDescent="0.25">
      <c r="A3" s="3" t="s">
        <v>35</v>
      </c>
      <c r="B3" s="9"/>
      <c r="C3" s="6" t="s">
        <v>8</v>
      </c>
    </row>
    <row r="4" spans="1:5" x14ac:dyDescent="0.25">
      <c r="A4" s="3" t="s">
        <v>1</v>
      </c>
      <c r="B4" s="9"/>
      <c r="C4" s="6" t="s">
        <v>8</v>
      </c>
    </row>
    <row r="5" spans="1:5" x14ac:dyDescent="0.25">
      <c r="A5" s="3" t="s">
        <v>4</v>
      </c>
      <c r="B5" s="9"/>
      <c r="C5" s="6" t="s">
        <v>8</v>
      </c>
    </row>
    <row r="6" spans="1:5" x14ac:dyDescent="0.25">
      <c r="A6" s="3" t="s">
        <v>13</v>
      </c>
      <c r="B6" s="9"/>
      <c r="C6" s="6" t="s">
        <v>7</v>
      </c>
    </row>
    <row r="7" spans="1:5" x14ac:dyDescent="0.25">
      <c r="A7" s="3" t="s">
        <v>10</v>
      </c>
      <c r="B7" s="9"/>
      <c r="C7" s="6" t="s">
        <v>7</v>
      </c>
    </row>
    <row r="8" spans="1:5" x14ac:dyDescent="0.25">
      <c r="A8" s="3" t="s">
        <v>11</v>
      </c>
      <c r="B8" s="9"/>
      <c r="C8" s="6" t="s">
        <v>7</v>
      </c>
    </row>
    <row r="9" spans="1:5" x14ac:dyDescent="0.25">
      <c r="A9" s="2" t="s">
        <v>12</v>
      </c>
      <c r="B9" s="9"/>
      <c r="C9" s="6" t="s">
        <v>7</v>
      </c>
    </row>
    <row r="10" spans="1:5" ht="54.6" customHeight="1" x14ac:dyDescent="0.25">
      <c r="A10" s="2" t="s">
        <v>5</v>
      </c>
      <c r="B10" s="9"/>
      <c r="C10" s="6" t="s">
        <v>8</v>
      </c>
    </row>
    <row r="11" spans="1:5" ht="52.9" customHeight="1" x14ac:dyDescent="0.25">
      <c r="A11" s="3" t="s">
        <v>6</v>
      </c>
      <c r="B11" s="9"/>
      <c r="C11" s="6" t="s">
        <v>8</v>
      </c>
    </row>
    <row r="12" spans="1:5" ht="24.6" customHeight="1" x14ac:dyDescent="0.25">
      <c r="A12" s="3" t="s">
        <v>0</v>
      </c>
      <c r="B12" s="9"/>
      <c r="C12" s="6" t="s">
        <v>7</v>
      </c>
    </row>
  </sheetData>
  <sheetProtection algorithmName="SHA-512" hashValue="l399v6eDGomyQZO5NSEdOdgsvFrttymyHvRB7KXnaob6T5trKb5uVl0qev9HFLV6AtZfJuB3BhLSQucgfpQOgQ==" saltValue="T5+4K7HTaKCvaWZN902TPw==" spinCount="100000" sheet="1" objects="1" scenarios="1"/>
  <protectedRanges>
    <protectedRange algorithmName="SHA-512" hashValue="50vDqBDT7gGg4EYOPGN2X30CurwTAyeWkYCy3W0FLF7wYqjg+Uwyf/4Dd79+JZPNCnkAWKvUwBLCgfRQNc3B7Q==" saltValue="FMQtDBaFyoAKVjh0lyeTsg==" spinCount="100000" sqref="B2:B12" name="Intervallo1" securityDescriptor="O:WDG:WDD:(A;;CC;;;WD)"/>
  </protectedRange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elaborazioni!$B$3:$B$4</xm:f>
          </x14:formula1>
          <xm:sqref>B6:B9</xm:sqref>
        </x14:dataValidation>
        <x14:dataValidation type="list" allowBlank="1" showInputMessage="1" showErrorMessage="1">
          <x14:formula1>
            <xm:f>elaborazioni!$C$3:$C$6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zoomScale="55" zoomScaleNormal="55" workbookViewId="0">
      <selection activeCell="R33" sqref="R33"/>
    </sheetView>
  </sheetViews>
  <sheetFormatPr defaultRowHeight="15" x14ac:dyDescent="0.25"/>
  <cols>
    <col min="3" max="3" width="23.7109375" customWidth="1"/>
    <col min="4" max="4" width="18.85546875" customWidth="1"/>
    <col min="6" max="6" width="30.28515625" customWidth="1"/>
    <col min="7" max="7" width="10.28515625" customWidth="1"/>
    <col min="12" max="12" width="11.28515625" customWidth="1"/>
    <col min="13" max="13" width="12.7109375" customWidth="1"/>
  </cols>
  <sheetData>
    <row r="2" spans="2:13" x14ac:dyDescent="0.25">
      <c r="K2" t="s">
        <v>24</v>
      </c>
      <c r="L2" t="s">
        <v>40</v>
      </c>
      <c r="M2" t="s">
        <v>41</v>
      </c>
    </row>
    <row r="3" spans="2:13" x14ac:dyDescent="0.25">
      <c r="B3" t="s">
        <v>14</v>
      </c>
      <c r="C3" s="1" t="s">
        <v>16</v>
      </c>
      <c r="F3" t="s">
        <v>20</v>
      </c>
      <c r="G3">
        <v>1</v>
      </c>
      <c r="H3">
        <f>IF(input!$B$5&gt;24.9,1,0)</f>
        <v>0</v>
      </c>
      <c r="I3">
        <f>IF(input!$B$5&gt;29.9,1,0)</f>
        <v>0</v>
      </c>
      <c r="J3">
        <f>IF(input!$B$5&gt;34.9,1,0)</f>
        <v>0</v>
      </c>
      <c r="K3" s="7">
        <f>SUM(G3:J3)</f>
        <v>1</v>
      </c>
    </row>
    <row r="4" spans="2:13" ht="30" x14ac:dyDescent="0.25">
      <c r="B4" t="s">
        <v>15</v>
      </c>
      <c r="C4" s="1" t="s">
        <v>17</v>
      </c>
      <c r="F4" t="s">
        <v>21</v>
      </c>
      <c r="G4">
        <f>IF(input!$B6="SI",1,0)</f>
        <v>0</v>
      </c>
      <c r="H4">
        <f>IF(input!$B7="SI",1,0)</f>
        <v>0</v>
      </c>
      <c r="I4">
        <f>IF(input!$B8="SI",1,0)</f>
        <v>0</v>
      </c>
      <c r="J4">
        <f>IF(input!$B9="SI",1,0)</f>
        <v>0</v>
      </c>
      <c r="K4" s="7">
        <f>SUM(G4:J4)</f>
        <v>0</v>
      </c>
      <c r="L4">
        <v>1</v>
      </c>
      <c r="M4">
        <f>K4*L4</f>
        <v>0</v>
      </c>
    </row>
    <row r="5" spans="2:13" ht="30" x14ac:dyDescent="0.25">
      <c r="C5" s="1" t="s">
        <v>18</v>
      </c>
      <c r="F5" t="s">
        <v>22</v>
      </c>
      <c r="G5">
        <v>1</v>
      </c>
      <c r="H5">
        <f>IF(input!$B$10&lt;320,1,0)</f>
        <v>1</v>
      </c>
      <c r="I5">
        <f>IF(input!$B$10&lt;280,1,0)</f>
        <v>1</v>
      </c>
      <c r="J5">
        <f>IF(input!$B$10&lt;240,1,0)</f>
        <v>1</v>
      </c>
      <c r="K5" s="7">
        <f>SUM(G5:J5)</f>
        <v>4</v>
      </c>
      <c r="L5">
        <v>1</v>
      </c>
      <c r="M5">
        <f t="shared" ref="M5:M6" si="0">K5*L5</f>
        <v>4</v>
      </c>
    </row>
    <row r="6" spans="2:13" x14ac:dyDescent="0.25">
      <c r="C6" s="1" t="s">
        <v>19</v>
      </c>
      <c r="F6" t="s">
        <v>23</v>
      </c>
      <c r="G6">
        <v>1</v>
      </c>
      <c r="H6">
        <f>IF(input!$B$11&lt;1.4,1,0)</f>
        <v>1</v>
      </c>
      <c r="I6">
        <f>IF(input!$B$11&lt;1.2,1,0)</f>
        <v>1</v>
      </c>
      <c r="J6">
        <f>IF(input!$B$11&lt;1,1,0)</f>
        <v>1</v>
      </c>
      <c r="K6" s="7">
        <f>SUM(G6:J6)</f>
        <v>4</v>
      </c>
      <c r="L6">
        <v>1</v>
      </c>
      <c r="M6">
        <f t="shared" si="0"/>
        <v>4</v>
      </c>
    </row>
    <row r="7" spans="2:13" x14ac:dyDescent="0.25">
      <c r="F7" t="s">
        <v>25</v>
      </c>
      <c r="G7">
        <f>IF(input!$B$12=elaborazioni!C3,4,0)</f>
        <v>0</v>
      </c>
      <c r="H7">
        <f>IF(input!$B$12=elaborazioni!C4,3,0)</f>
        <v>0</v>
      </c>
      <c r="I7">
        <f>IF(input!$B$12=elaborazioni!C5,2,0)</f>
        <v>0</v>
      </c>
      <c r="J7">
        <f>IF(input!$B$12=elaborazioni!C6,1,0)</f>
        <v>0</v>
      </c>
      <c r="K7" s="7">
        <f>SUM(G7:J7)</f>
        <v>0</v>
      </c>
      <c r="L7">
        <v>0.3</v>
      </c>
      <c r="M7">
        <f>K7*L7</f>
        <v>0</v>
      </c>
    </row>
    <row r="8" spans="2:13" x14ac:dyDescent="0.25">
      <c r="F8" t="s">
        <v>28</v>
      </c>
      <c r="K8">
        <f>AVERAGE(K4:K7)</f>
        <v>2</v>
      </c>
      <c r="L8">
        <f>SUM(L4:L7)</f>
        <v>3.3</v>
      </c>
      <c r="M8" s="21">
        <f>SUM(M4:M7)/L8</f>
        <v>2.4242424242424243</v>
      </c>
    </row>
    <row r="10" spans="2:13" x14ac:dyDescent="0.25">
      <c r="F10" t="s">
        <v>27</v>
      </c>
      <c r="K10" s="21">
        <f>input!B5</f>
        <v>0</v>
      </c>
    </row>
    <row r="11" spans="2:13" x14ac:dyDescent="0.25">
      <c r="F11" t="s">
        <v>26</v>
      </c>
      <c r="K11" s="7">
        <f>SUM(K4:K7)</f>
        <v>8</v>
      </c>
    </row>
    <row r="12" spans="2:13" x14ac:dyDescent="0.25">
      <c r="F12" t="s">
        <v>38</v>
      </c>
      <c r="K12" s="21">
        <f>K3*M8</f>
        <v>2.4242424242424243</v>
      </c>
    </row>
    <row r="14" spans="2:13" x14ac:dyDescent="0.25">
      <c r="B14">
        <v>0</v>
      </c>
      <c r="C14">
        <v>0</v>
      </c>
    </row>
    <row r="15" spans="2:13" x14ac:dyDescent="0.25">
      <c r="B15">
        <v>4</v>
      </c>
      <c r="C15">
        <v>4</v>
      </c>
    </row>
  </sheetData>
  <sheetProtection algorithmName="SHA-512" hashValue="j6yVl7cSlyAph3xcALvQyFSmD9JlZHBqe8p5qh8K/tHxuCua2lZk7XeYRhJxc9u4wc1pSSeHa2nb49OIEDg8lg==" saltValue="3gX76ah94/PIk16HmdcOiQ==" spinCount="100000"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55"/>
  <sheetViews>
    <sheetView zoomScale="70" zoomScaleNormal="70" workbookViewId="0">
      <selection activeCell="P13" sqref="P13"/>
    </sheetView>
  </sheetViews>
  <sheetFormatPr defaultRowHeight="15" x14ac:dyDescent="0.25"/>
  <cols>
    <col min="3" max="3" width="4.28515625" customWidth="1"/>
    <col min="4" max="4" width="10.7109375" customWidth="1"/>
    <col min="5" max="5" width="4" customWidth="1"/>
    <col min="7" max="7" width="15.42578125" customWidth="1"/>
    <col min="8" max="8" width="7.28515625" customWidth="1"/>
    <col min="11" max="11" width="14" customWidth="1"/>
    <col min="13" max="13" width="7.28515625" customWidth="1"/>
    <col min="14" max="14" width="5.85546875" customWidth="1"/>
  </cols>
  <sheetData>
    <row r="1" spans="4:14" ht="25.15" customHeight="1" thickBot="1" x14ac:dyDescent="0.3">
      <c r="D1" s="10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4:14" ht="36" customHeight="1" thickBot="1" x14ac:dyDescent="0.3">
      <c r="D2" s="13"/>
      <c r="E2" s="24" t="s">
        <v>42</v>
      </c>
      <c r="F2" s="25"/>
      <c r="G2" s="25"/>
      <c r="H2" s="25"/>
      <c r="I2" s="25"/>
      <c r="J2" s="25"/>
      <c r="K2" s="25"/>
      <c r="L2" s="26"/>
      <c r="N2" s="14"/>
    </row>
    <row r="3" spans="4:14" ht="5.45" customHeight="1" x14ac:dyDescent="0.25">
      <c r="D3" s="13"/>
      <c r="N3" s="14"/>
    </row>
    <row r="4" spans="4:14" ht="23.45" customHeight="1" x14ac:dyDescent="0.25">
      <c r="D4" s="13"/>
      <c r="E4" s="22">
        <f>input!B2</f>
        <v>0</v>
      </c>
      <c r="F4" s="22"/>
      <c r="G4" s="22"/>
      <c r="H4" s="22"/>
      <c r="I4" s="22"/>
      <c r="J4" s="22"/>
      <c r="K4" s="22"/>
      <c r="N4" s="14"/>
    </row>
    <row r="5" spans="4:14" ht="22.9" customHeight="1" x14ac:dyDescent="0.25">
      <c r="D5" s="13"/>
      <c r="E5" s="23">
        <f>input!B3</f>
        <v>0</v>
      </c>
      <c r="F5" s="23"/>
      <c r="G5" s="23"/>
      <c r="H5" s="23"/>
      <c r="I5" s="23"/>
      <c r="J5" s="23"/>
      <c r="K5" s="23"/>
      <c r="N5" s="14"/>
    </row>
    <row r="6" spans="4:14" x14ac:dyDescent="0.25">
      <c r="D6" s="13"/>
      <c r="N6" s="14"/>
    </row>
    <row r="7" spans="4:14" ht="7.9" customHeight="1" x14ac:dyDescent="0.25">
      <c r="D7" s="13"/>
      <c r="F7" s="34" t="s">
        <v>30</v>
      </c>
      <c r="G7" s="34"/>
      <c r="H7" s="34">
        <f>elaborazioni!K4</f>
        <v>0</v>
      </c>
      <c r="I7" s="34" t="str">
        <f>IF(H7&lt;3,"Provvedimenti necessari",IF(H7=3,"Provvedimenti consigliati","Nessun provvedimento"))</f>
        <v>Provvedimenti necessari</v>
      </c>
      <c r="J7" s="34"/>
      <c r="K7" s="34"/>
      <c r="N7" s="14"/>
    </row>
    <row r="8" spans="4:14" ht="7.9" customHeight="1" x14ac:dyDescent="0.25">
      <c r="D8" s="13"/>
      <c r="F8" s="34"/>
      <c r="G8" s="34"/>
      <c r="H8" s="34"/>
      <c r="I8" s="34"/>
      <c r="J8" s="34"/>
      <c r="K8" s="34"/>
      <c r="N8" s="14"/>
    </row>
    <row r="9" spans="4:14" ht="7.9" customHeight="1" x14ac:dyDescent="0.25">
      <c r="D9" s="13"/>
      <c r="F9" s="34" t="s">
        <v>31</v>
      </c>
      <c r="G9" s="34"/>
      <c r="H9" s="34">
        <f>elaborazioni!K5</f>
        <v>4</v>
      </c>
      <c r="I9" s="34" t="str">
        <f t="shared" ref="I9" si="0">IF(H9&lt;3,"Provvedimenti necessari",IF(H9=3,"Provvedimenti consigliati","Nessun provvedimento"))</f>
        <v>Nessun provvedimento</v>
      </c>
      <c r="J9" s="34"/>
      <c r="K9" s="34"/>
      <c r="N9" s="14"/>
    </row>
    <row r="10" spans="4:14" ht="7.9" customHeight="1" x14ac:dyDescent="0.25">
      <c r="D10" s="13"/>
      <c r="F10" s="34"/>
      <c r="G10" s="34"/>
      <c r="H10" s="34"/>
      <c r="I10" s="34"/>
      <c r="J10" s="34"/>
      <c r="K10" s="34"/>
      <c r="N10" s="14"/>
    </row>
    <row r="11" spans="4:14" ht="7.9" customHeight="1" x14ac:dyDescent="0.25">
      <c r="D11" s="13"/>
      <c r="F11" s="30" t="s">
        <v>32</v>
      </c>
      <c r="G11" s="31"/>
      <c r="H11" s="28">
        <f>elaborazioni!K6</f>
        <v>4</v>
      </c>
      <c r="I11" s="34" t="str">
        <f t="shared" ref="I11" si="1">IF(H11&lt;3,"Provvedimenti necessari",IF(H11=3,"Provvedimenti consigliati","Nessun provvedimento"))</f>
        <v>Nessun provvedimento</v>
      </c>
      <c r="J11" s="34"/>
      <c r="K11" s="34"/>
      <c r="N11" s="14"/>
    </row>
    <row r="12" spans="4:14" ht="7.9" customHeight="1" x14ac:dyDescent="0.25">
      <c r="D12" s="13"/>
      <c r="F12" s="32"/>
      <c r="G12" s="33"/>
      <c r="H12" s="29"/>
      <c r="I12" s="34"/>
      <c r="J12" s="34"/>
      <c r="K12" s="34"/>
      <c r="N12" s="14"/>
    </row>
    <row r="13" spans="4:14" ht="7.9" customHeight="1" x14ac:dyDescent="0.25">
      <c r="D13" s="13"/>
      <c r="F13" s="30" t="s">
        <v>33</v>
      </c>
      <c r="G13" s="31"/>
      <c r="H13" s="28">
        <f>elaborazioni!K7</f>
        <v>0</v>
      </c>
      <c r="I13" s="34" t="str">
        <f t="shared" ref="I13" si="2">IF(H13&lt;3,"Provvedimenti necessari",IF(H13=3,"Provvedimenti consigliati","Nessun provvedimento"))</f>
        <v>Provvedimenti necessari</v>
      </c>
      <c r="J13" s="34"/>
      <c r="K13" s="34"/>
      <c r="N13" s="14"/>
    </row>
    <row r="14" spans="4:14" ht="7.9" customHeight="1" x14ac:dyDescent="0.25">
      <c r="D14" s="13"/>
      <c r="F14" s="32"/>
      <c r="G14" s="33"/>
      <c r="H14" s="29"/>
      <c r="I14" s="34"/>
      <c r="J14" s="34"/>
      <c r="K14" s="34"/>
      <c r="N14" s="14"/>
    </row>
    <row r="15" spans="4:14" x14ac:dyDescent="0.25">
      <c r="D15" s="13"/>
      <c r="N15" s="14"/>
    </row>
    <row r="16" spans="4:14" x14ac:dyDescent="0.25">
      <c r="D16" s="13"/>
      <c r="N16" s="14"/>
    </row>
    <row r="17" spans="4:14" x14ac:dyDescent="0.25">
      <c r="D17" s="13"/>
      <c r="F17" s="35" t="s">
        <v>37</v>
      </c>
      <c r="G17" s="35"/>
      <c r="H17" s="35"/>
      <c r="I17" s="35" t="s">
        <v>36</v>
      </c>
      <c r="J17" s="35"/>
      <c r="K17" s="35"/>
      <c r="N17" s="14"/>
    </row>
    <row r="18" spans="4:14" ht="14.45" customHeight="1" x14ac:dyDescent="0.25">
      <c r="D18" s="13"/>
      <c r="F18" s="36">
        <f>elaborazioni!M8</f>
        <v>2.4242424242424243</v>
      </c>
      <c r="G18" s="36"/>
      <c r="H18" s="36"/>
      <c r="I18" s="36">
        <f>elaborazioni!K3</f>
        <v>1</v>
      </c>
      <c r="J18" s="36"/>
      <c r="K18" s="36"/>
      <c r="N18" s="14"/>
    </row>
    <row r="19" spans="4:14" ht="14.45" customHeight="1" x14ac:dyDescent="0.25">
      <c r="D19" s="13"/>
      <c r="F19" s="36"/>
      <c r="G19" s="36"/>
      <c r="H19" s="36"/>
      <c r="I19" s="36"/>
      <c r="J19" s="36"/>
      <c r="K19" s="36"/>
      <c r="N19" s="14"/>
    </row>
    <row r="20" spans="4:14" ht="14.45" customHeight="1" x14ac:dyDescent="0.25">
      <c r="D20" s="13"/>
      <c r="F20" s="36"/>
      <c r="G20" s="36"/>
      <c r="H20" s="36"/>
      <c r="I20" s="36"/>
      <c r="J20" s="36"/>
      <c r="K20" s="36"/>
      <c r="N20" s="14"/>
    </row>
    <row r="21" spans="4:14" ht="14.45" customHeight="1" x14ac:dyDescent="0.25">
      <c r="D21" s="13"/>
      <c r="F21" s="36"/>
      <c r="G21" s="36"/>
      <c r="H21" s="36"/>
      <c r="I21" s="36"/>
      <c r="J21" s="36"/>
      <c r="K21" s="36"/>
      <c r="N21" s="14"/>
    </row>
    <row r="22" spans="4:14" ht="14.45" customHeight="1" x14ac:dyDescent="0.25">
      <c r="D22" s="13"/>
      <c r="F22" s="36"/>
      <c r="G22" s="36"/>
      <c r="H22" s="36"/>
      <c r="I22" s="36"/>
      <c r="J22" s="36"/>
      <c r="K22" s="36"/>
      <c r="N22" s="14"/>
    </row>
    <row r="23" spans="4:14" x14ac:dyDescent="0.25">
      <c r="D23" s="13"/>
      <c r="N23" s="14"/>
    </row>
    <row r="24" spans="4:14" x14ac:dyDescent="0.25">
      <c r="D24" s="13"/>
      <c r="N24" s="14"/>
    </row>
    <row r="25" spans="4:14" x14ac:dyDescent="0.25">
      <c r="D25" s="13"/>
      <c r="N25" s="14"/>
    </row>
    <row r="26" spans="4:14" x14ac:dyDescent="0.25">
      <c r="D26" s="13"/>
      <c r="N26" s="14"/>
    </row>
    <row r="27" spans="4:14" x14ac:dyDescent="0.25">
      <c r="D27" s="13"/>
      <c r="N27" s="14"/>
    </row>
    <row r="28" spans="4:14" x14ac:dyDescent="0.25">
      <c r="D28" s="13"/>
      <c r="N28" s="14"/>
    </row>
    <row r="29" spans="4:14" ht="14.45" customHeight="1" x14ac:dyDescent="0.25">
      <c r="D29" s="13"/>
      <c r="N29" s="14"/>
    </row>
    <row r="30" spans="4:14" ht="14.45" customHeight="1" x14ac:dyDescent="0.25">
      <c r="D30" s="13"/>
      <c r="N30" s="14"/>
    </row>
    <row r="31" spans="4:14" ht="14.45" customHeight="1" x14ac:dyDescent="0.25">
      <c r="D31" s="13"/>
      <c r="N31" s="14"/>
    </row>
    <row r="32" spans="4:14" ht="14.45" customHeight="1" x14ac:dyDescent="0.25">
      <c r="D32" s="13"/>
      <c r="N32" s="14"/>
    </row>
    <row r="33" spans="4:14" ht="14.45" customHeight="1" x14ac:dyDescent="0.25">
      <c r="D33" s="13"/>
      <c r="N33" s="14"/>
    </row>
    <row r="34" spans="4:14" x14ac:dyDescent="0.25">
      <c r="D34" s="13"/>
      <c r="N34" s="14"/>
    </row>
    <row r="35" spans="4:14" x14ac:dyDescent="0.25">
      <c r="D35" s="13"/>
      <c r="N35" s="14"/>
    </row>
    <row r="36" spans="4:14" x14ac:dyDescent="0.25">
      <c r="D36" s="13"/>
      <c r="N36" s="14"/>
    </row>
    <row r="37" spans="4:14" x14ac:dyDescent="0.25">
      <c r="D37" s="13"/>
      <c r="N37" s="14"/>
    </row>
    <row r="38" spans="4:14" x14ac:dyDescent="0.25">
      <c r="D38" s="13"/>
      <c r="N38" s="14"/>
    </row>
    <row r="39" spans="4:14" x14ac:dyDescent="0.25">
      <c r="D39" s="13"/>
      <c r="N39" s="14"/>
    </row>
    <row r="40" spans="4:14" x14ac:dyDescent="0.25">
      <c r="D40" s="13"/>
      <c r="N40" s="14"/>
    </row>
    <row r="41" spans="4:14" x14ac:dyDescent="0.25">
      <c r="D41" s="13"/>
      <c r="G41" s="35" t="s">
        <v>39</v>
      </c>
      <c r="H41" s="35"/>
      <c r="I41" s="35"/>
      <c r="J41" s="35"/>
      <c r="N41" s="14"/>
    </row>
    <row r="42" spans="4:14" ht="10.15" customHeight="1" x14ac:dyDescent="0.25">
      <c r="D42" s="13"/>
      <c r="G42" s="37">
        <f>elaborazioni!K12</f>
        <v>2.4242424242424243</v>
      </c>
      <c r="H42" s="38"/>
      <c r="I42" s="38"/>
      <c r="J42" s="39"/>
      <c r="N42" s="14"/>
    </row>
    <row r="43" spans="4:14" ht="10.15" customHeight="1" x14ac:dyDescent="0.25">
      <c r="D43" s="13"/>
      <c r="G43" s="40"/>
      <c r="H43" s="41"/>
      <c r="I43" s="41"/>
      <c r="J43" s="42"/>
      <c r="N43" s="14"/>
    </row>
    <row r="44" spans="4:14" ht="16.899999999999999" customHeight="1" x14ac:dyDescent="0.25">
      <c r="D44" s="13"/>
      <c r="G44" s="40"/>
      <c r="H44" s="41"/>
      <c r="I44" s="41"/>
      <c r="J44" s="42"/>
      <c r="N44" s="14"/>
    </row>
    <row r="45" spans="4:14" ht="13.9" customHeight="1" x14ac:dyDescent="0.25">
      <c r="D45" s="13"/>
      <c r="G45" s="40"/>
      <c r="H45" s="41"/>
      <c r="I45" s="41"/>
      <c r="J45" s="42"/>
      <c r="N45" s="14"/>
    </row>
    <row r="46" spans="4:14" ht="13.9" customHeight="1" x14ac:dyDescent="0.25">
      <c r="D46" s="13"/>
      <c r="G46" s="43"/>
      <c r="H46" s="44"/>
      <c r="I46" s="44"/>
      <c r="J46" s="45"/>
      <c r="N46" s="14"/>
    </row>
    <row r="47" spans="4:14" ht="13.9" customHeight="1" x14ac:dyDescent="0.25">
      <c r="D47" s="13"/>
      <c r="N47" s="14"/>
    </row>
    <row r="48" spans="4:14" ht="13.9" customHeight="1" x14ac:dyDescent="0.25">
      <c r="D48" s="13"/>
      <c r="N48" s="14"/>
    </row>
    <row r="49" spans="4:14" ht="9" customHeight="1" x14ac:dyDescent="0.25">
      <c r="D49" s="13"/>
      <c r="N49" s="14"/>
    </row>
    <row r="50" spans="4:14" ht="40.15" customHeight="1" x14ac:dyDescent="0.25">
      <c r="D50" s="13"/>
      <c r="N50" s="14"/>
    </row>
    <row r="51" spans="4:14" x14ac:dyDescent="0.25">
      <c r="D51" s="13"/>
      <c r="F51" s="27" t="s">
        <v>43</v>
      </c>
      <c r="G51" s="27"/>
      <c r="H51" s="27"/>
      <c r="I51" s="27"/>
      <c r="J51" s="27"/>
      <c r="K51" s="27"/>
      <c r="N51" s="14"/>
    </row>
    <row r="52" spans="4:14" x14ac:dyDescent="0.25">
      <c r="D52" s="13"/>
      <c r="F52" s="46" t="s">
        <v>44</v>
      </c>
      <c r="G52" s="27"/>
      <c r="H52" s="27"/>
      <c r="I52" s="27"/>
      <c r="J52" s="27"/>
      <c r="K52" s="27"/>
      <c r="N52" s="14"/>
    </row>
    <row r="53" spans="4:14" x14ac:dyDescent="0.25">
      <c r="D53" s="13"/>
      <c r="F53" s="19" t="s">
        <v>46</v>
      </c>
      <c r="N53" s="14"/>
    </row>
    <row r="54" spans="4:14" x14ac:dyDescent="0.25">
      <c r="D54" s="13"/>
      <c r="F54" s="20" t="s">
        <v>45</v>
      </c>
      <c r="G54" s="18"/>
      <c r="H54" s="18"/>
      <c r="I54" s="18"/>
      <c r="J54" s="18"/>
      <c r="K54" s="18"/>
      <c r="N54" s="14"/>
    </row>
    <row r="55" spans="4:14" ht="28.15" customHeight="1" thickBot="1" x14ac:dyDescent="0.3">
      <c r="D55" s="15"/>
      <c r="E55" s="16"/>
      <c r="F55" s="16"/>
      <c r="G55" s="16"/>
      <c r="H55" s="16"/>
      <c r="I55" s="16"/>
      <c r="J55" s="16"/>
      <c r="K55" s="16"/>
      <c r="L55" s="16"/>
      <c r="M55" s="16"/>
      <c r="N55" s="17"/>
    </row>
  </sheetData>
  <sheetProtection algorithmName="SHA-512" hashValue="YKFoarYGUt9sp0p3FjA2HuHFIUGcvN2QwD9S5KPpgE7DRMRwTMsZLv/sWLEzb6Oy0Ct9FLpNDvIKY/bBCbOEOg==" saltValue="nhFU7FPTnSzur4DrRapqsg==" spinCount="100000" sheet="1" objects="1" scenarios="1" selectLockedCells="1" selectUnlockedCells="1"/>
  <mergeCells count="23">
    <mergeCell ref="G41:J41"/>
    <mergeCell ref="G42:J46"/>
    <mergeCell ref="F52:K52"/>
    <mergeCell ref="I18:K22"/>
    <mergeCell ref="I7:K8"/>
    <mergeCell ref="F7:G8"/>
    <mergeCell ref="H7:H8"/>
    <mergeCell ref="E4:K4"/>
    <mergeCell ref="E5:K5"/>
    <mergeCell ref="E2:L2"/>
    <mergeCell ref="F51:K51"/>
    <mergeCell ref="H11:H12"/>
    <mergeCell ref="H13:H14"/>
    <mergeCell ref="F11:G12"/>
    <mergeCell ref="F13:G14"/>
    <mergeCell ref="I11:K12"/>
    <mergeCell ref="I13:K14"/>
    <mergeCell ref="I9:K10"/>
    <mergeCell ref="F9:G10"/>
    <mergeCell ref="H9:H10"/>
    <mergeCell ref="F17:H17"/>
    <mergeCell ref="F18:H22"/>
    <mergeCell ref="I17:K17"/>
  </mergeCells>
  <conditionalFormatting sqref="I18:K22">
    <cfRule type="colorScale" priority="6">
      <colorScale>
        <cfvo type="num" val="1"/>
        <cfvo type="num" val="3"/>
        <cfvo type="num" val="4"/>
        <color rgb="FFF8696B"/>
        <color rgb="FFFFEB84"/>
        <color rgb="FF63BE7B"/>
      </colorScale>
    </cfRule>
  </conditionalFormatting>
  <conditionalFormatting sqref="H7:H14">
    <cfRule type="colorScale" priority="4">
      <colorScale>
        <cfvo type="num" val="1"/>
        <cfvo type="num" val="3"/>
        <cfvo type="num" val="4"/>
        <color rgb="FFF8696B"/>
        <color rgb="FFFFEB84"/>
        <color rgb="FF63BE7B"/>
      </colorScale>
    </cfRule>
    <cfRule type="cellIs" dxfId="0" priority="5" operator="equal">
      <formula>2</formula>
    </cfRule>
  </conditionalFormatting>
  <conditionalFormatting sqref="G42">
    <cfRule type="colorScale" priority="2">
      <colorScale>
        <cfvo type="num" val="1"/>
        <cfvo type="num" val="11"/>
        <cfvo type="num" val="16"/>
        <color rgb="FFF8696B"/>
        <color rgb="FFFFEB84"/>
        <color rgb="FF63BE7B"/>
      </colorScale>
    </cfRule>
  </conditionalFormatting>
  <conditionalFormatting sqref="F18:H22">
    <cfRule type="colorScale" priority="1">
      <colorScale>
        <cfvo type="num" val="1"/>
        <cfvo type="num" val="3"/>
        <cfvo type="num" val="4"/>
        <color rgb="FFF8696B"/>
        <color rgb="FFFFEB84"/>
        <color rgb="FF63BE7B"/>
      </colorScale>
    </cfRule>
  </conditionalFormatting>
  <hyperlinks>
    <hyperlink ref="F52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input</vt:lpstr>
      <vt:lpstr>elaborazioni</vt:lpstr>
      <vt:lpstr>output</vt:lpstr>
      <vt:lpstr>output!Area_stampa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Claudia Stellini</cp:lastModifiedBy>
  <cp:lastPrinted>2023-02-07T09:22:48Z</cp:lastPrinted>
  <dcterms:created xsi:type="dcterms:W3CDTF">2022-11-17T10:18:54Z</dcterms:created>
  <dcterms:modified xsi:type="dcterms:W3CDTF">2023-02-21T14:41:51Z</dcterms:modified>
</cp:coreProperties>
</file>